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ALIDAD\02 Coord ALZA\03 ALZA Powerpoint_ presentacion\2025 PPT\2025-09-17 Doc adjunta\"/>
    </mc:Choice>
  </mc:AlternateContent>
  <xr:revisionPtr revIDLastSave="0" documentId="13_ncr:1_{024DE97C-1EC6-491B-B581-64E98DBD1A2B}" xr6:coauthVersionLast="45" xr6:coauthVersionMax="47" xr10:uidLastSave="{00000000-0000-0000-0000-000000000000}"/>
  <bookViews>
    <workbookView xWindow="-120" yWindow="-120" windowWidth="29040" windowHeight="15825" activeTab="1" xr2:uid="{F0E2CBED-5AC3-40B0-9918-7552853A2BCE}"/>
  </bookViews>
  <sheets>
    <sheet name="Calculadora ALZA &lt;55m" sheetId="3" r:id="rId1"/>
    <sheet name="Calculadora ALZA &gt;55m" sheetId="1" r:id="rId2"/>
  </sheets>
  <definedNames>
    <definedName name="_xlnm.Print_Area" localSheetId="0">'Calculadora ALZA &lt;55m'!$B$2:$D$28</definedName>
    <definedName name="_xlnm.Print_Area" localSheetId="1">'Calculadora ALZA &gt;55m'!$B$2:$D$28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3" l="1"/>
  <c r="D15" i="3"/>
  <c r="C14" i="3"/>
  <c r="D14" i="3" s="1"/>
  <c r="D8" i="3"/>
  <c r="D7" i="3"/>
  <c r="D6" i="3"/>
  <c r="D5" i="3"/>
  <c r="M4" i="3"/>
  <c r="D4" i="3"/>
  <c r="D3" i="3"/>
  <c r="D9" i="3" l="1"/>
  <c r="C18" i="3" s="1"/>
  <c r="D18" i="3" s="1"/>
  <c r="D19" i="3" s="1"/>
  <c r="D21" i="3" s="1"/>
  <c r="D22" i="3" s="1"/>
  <c r="M4" i="1"/>
  <c r="C14" i="1"/>
  <c r="D3" i="1"/>
  <c r="D26" i="3" l="1"/>
  <c r="D28" i="3" s="1"/>
  <c r="D15" i="1" l="1"/>
  <c r="D24" i="1"/>
  <c r="D8" i="1"/>
  <c r="D7" i="1"/>
  <c r="D6" i="1"/>
  <c r="D5" i="1"/>
  <c r="D4" i="1"/>
  <c r="D9" i="1" l="1"/>
  <c r="C18" i="1" l="1"/>
  <c r="D18" i="1" s="1"/>
  <c r="D14" i="1" l="1"/>
  <c r="D19" i="1" s="1"/>
  <c r="D21" i="1" s="1"/>
  <c r="D22" i="1" s="1"/>
  <c r="D26" i="1" s="1"/>
  <c r="D28" i="1" l="1"/>
</calcChain>
</file>

<file path=xl/sharedStrings.xml><?xml version="1.0" encoding="utf-8"?>
<sst xmlns="http://schemas.openxmlformats.org/spreadsheetml/2006/main" count="104" uniqueCount="45">
  <si>
    <t>CARACTERÍSTICAS</t>
  </si>
  <si>
    <t>FACTOR ADOPTADO</t>
  </si>
  <si>
    <t>SUPERFICIE</t>
  </si>
  <si>
    <t>ASCENSOR</t>
  </si>
  <si>
    <t>ESTADO DE LA VIVIENDA</t>
  </si>
  <si>
    <t>RECIBO DE COMUNIDAD</t>
  </si>
  <si>
    <t>CALEFACCIÓN</t>
  </si>
  <si>
    <t>ZONA</t>
  </si>
  <si>
    <t>Si</t>
  </si>
  <si>
    <t>Resto</t>
  </si>
  <si>
    <t>Normal</t>
  </si>
  <si>
    <t>Buena</t>
  </si>
  <si>
    <t>COEFICIENTES 2024</t>
  </si>
  <si>
    <t>Coeficientes ponderación</t>
  </si>
  <si>
    <t>Superficie</t>
  </si>
  <si>
    <t>Ascensor</t>
  </si>
  <si>
    <t>Calefacción</t>
  </si>
  <si>
    <t>Estado</t>
  </si>
  <si>
    <t>Muy bueno</t>
  </si>
  <si>
    <t>Bueno</t>
  </si>
  <si>
    <t>Central no ind.</t>
  </si>
  <si>
    <t>Recibo</t>
  </si>
  <si>
    <t>&gt; 80 €</t>
  </si>
  <si>
    <t>Zona</t>
  </si>
  <si>
    <t>Mala</t>
  </si>
  <si>
    <t>No_2º o superior</t>
  </si>
  <si>
    <t>No_1º piso</t>
  </si>
  <si>
    <t>PRECIO</t>
  </si>
  <si>
    <t>RESULTADO TASACIÓN ZV</t>
  </si>
  <si>
    <t>GASTOS DE GESTIÓN</t>
  </si>
  <si>
    <t>IVA GASTOS</t>
  </si>
  <si>
    <t>GASTOS COMUNIDAD</t>
  </si>
  <si>
    <t>PRECIO FINAL</t>
  </si>
  <si>
    <t>PLAZA DE GARAJE</t>
  </si>
  <si>
    <t>TRASTERO</t>
  </si>
  <si>
    <t>PRECIO FINAL CON ANEJOS</t>
  </si>
  <si>
    <t>&lt; 50 m2</t>
  </si>
  <si>
    <t>&gt;= 50 m2 y &lt; 60 m2</t>
  </si>
  <si>
    <t>&gt;= 60 m2 y &lt; 70 m2</t>
  </si>
  <si>
    <t>&gt;= 70 m2 y &lt; 80 m2</t>
  </si>
  <si>
    <t>&gt;= 80m²</t>
  </si>
  <si>
    <t>Precio m²</t>
  </si>
  <si>
    <t>Precio VIV.</t>
  </si>
  <si>
    <t>RESULTADO TASACIÓN ZV + ANEJOS</t>
  </si>
  <si>
    <t>Central no 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</si>
</sst>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m²&quot;"/>
    <numFmt numFmtId="165" formatCode="#,##0.00\ [$€-C0A];[Red]\-#,##0.00\ [$€-C0A]"/>
    <numFmt numFmtId="166" formatCode="#,##0.00&quot; €/m²&quot;"/>
    <numFmt numFmtId="167" formatCode="#,##0.00\ &quot;€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LTAroma Light"/>
    </font>
    <font>
      <sz val="12"/>
      <name val="LTAroma Light"/>
    </font>
    <font>
      <sz val="11"/>
      <name val="LTAroma Light"/>
    </font>
    <font>
      <sz val="10"/>
      <name val="LTAroma Light"/>
    </font>
    <font>
      <b/>
      <sz val="12"/>
      <name val="LTAroma Light"/>
    </font>
    <font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B4C7DC"/>
      </patternFill>
    </fill>
    <fill>
      <patternFill patternType="solid">
        <fgColor rgb="FFECEFF1"/>
        <bgColor rgb="FFEEEEEE"/>
      </patternFill>
    </fill>
    <fill>
      <patternFill patternType="solid">
        <fgColor rgb="FFFFBDBD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969696"/>
      </left>
      <right style="thin">
        <color rgb="FF969696"/>
      </right>
      <top style="medium">
        <color auto="1"/>
      </top>
      <bottom/>
      <diagonal/>
    </border>
    <border>
      <left style="thin">
        <color rgb="FF969696"/>
      </left>
      <right style="medium">
        <color auto="1"/>
      </right>
      <top style="medium">
        <color auto="1"/>
      </top>
      <bottom/>
      <diagonal/>
    </border>
    <border>
      <left style="thin">
        <color rgb="FF969696"/>
      </left>
      <right style="thin">
        <color rgb="FF969696"/>
      </right>
      <top style="dotted">
        <color rgb="FF969696"/>
      </top>
      <bottom style="dotted">
        <color rgb="FF969696"/>
      </bottom>
      <diagonal/>
    </border>
    <border>
      <left style="thin">
        <color rgb="FF969696"/>
      </left>
      <right style="medium">
        <color auto="1"/>
      </right>
      <top style="dotted">
        <color rgb="FF969696"/>
      </top>
      <bottom style="dotted">
        <color rgb="FF969696"/>
      </bottom>
      <diagonal/>
    </border>
    <border>
      <left style="thin">
        <color rgb="FF969696"/>
      </left>
      <right style="thin">
        <color rgb="FF969696"/>
      </right>
      <top style="dotted">
        <color rgb="FF969696"/>
      </top>
      <bottom style="medium">
        <color auto="1"/>
      </bottom>
      <diagonal/>
    </border>
    <border>
      <left style="medium">
        <color auto="1"/>
      </left>
      <right style="thin">
        <color rgb="FF969696"/>
      </right>
      <top style="medium">
        <color auto="1"/>
      </top>
      <bottom/>
      <diagonal/>
    </border>
    <border>
      <left style="medium">
        <color auto="1"/>
      </left>
      <right style="thin">
        <color rgb="FF969696"/>
      </right>
      <top/>
      <bottom/>
      <diagonal/>
    </border>
    <border>
      <left style="medium">
        <color auto="1"/>
      </left>
      <right style="thin">
        <color rgb="FF969696"/>
      </right>
      <top/>
      <bottom style="medium">
        <color indexed="64"/>
      </bottom>
      <diagonal/>
    </border>
    <border>
      <left style="thin">
        <color rgb="FF969696"/>
      </left>
      <right style="medium">
        <color auto="1"/>
      </right>
      <top style="dotted">
        <color rgb="FF969696"/>
      </top>
      <bottom style="medium">
        <color indexed="64"/>
      </bottom>
      <diagonal/>
    </border>
    <border>
      <left style="thin">
        <color rgb="FF969696"/>
      </left>
      <right style="thin">
        <color rgb="FF969696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5" fillId="0" borderId="1" xfId="0" applyFont="1" applyBorder="1" applyAlignment="1">
      <alignment vertical="center"/>
    </xf>
    <xf numFmtId="9" fontId="5" fillId="0" borderId="1" xfId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5" fillId="0" borderId="1" xfId="0" applyFont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165" fontId="3" fillId="5" borderId="1" xfId="0" applyNumberFormat="1" applyFont="1" applyFill="1" applyBorder="1" applyAlignment="1" applyProtection="1">
      <alignment horizontal="center" vertical="center"/>
      <protection locked="0"/>
    </xf>
    <xf numFmtId="0" fontId="5" fillId="5" borderId="4" xfId="0" applyFont="1" applyFill="1" applyBorder="1" applyAlignment="1" applyProtection="1">
      <alignment horizontal="center" vertical="center"/>
      <protection locked="0"/>
    </xf>
    <xf numFmtId="0" fontId="5" fillId="5" borderId="6" xfId="0" applyFont="1" applyFill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166" fontId="3" fillId="5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vertical="center"/>
    </xf>
    <xf numFmtId="0" fontId="7" fillId="0" borderId="0" xfId="0" applyFont="1"/>
    <xf numFmtId="167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167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7" fontId="2" fillId="4" borderId="14" xfId="0" applyNumberFormat="1" applyFont="1" applyFill="1" applyBorder="1" applyAlignment="1">
      <alignment horizontal="right" vertical="center"/>
    </xf>
    <xf numFmtId="167" fontId="2" fillId="4" borderId="13" xfId="0" applyNumberFormat="1" applyFont="1" applyFill="1" applyBorder="1" applyAlignment="1">
      <alignment horizontal="right" vertical="center"/>
    </xf>
    <xf numFmtId="167" fontId="2" fillId="4" borderId="14" xfId="0" applyNumberFormat="1" applyFont="1" applyFill="1" applyBorder="1" applyAlignment="1">
      <alignment horizontal="right" vertical="center" wrapText="1"/>
    </xf>
    <xf numFmtId="167" fontId="2" fillId="4" borderId="13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BDBD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E1C31-C1F6-42B0-900C-83F929393F13}">
  <dimension ref="B1:M35"/>
  <sheetViews>
    <sheetView topLeftCell="A7" workbookViewId="0">
      <selection activeCell="P15" sqref="P15"/>
    </sheetView>
  </sheetViews>
  <sheetFormatPr baseColWidth="10" defaultRowHeight="15"/>
  <cols>
    <col min="1" max="1" width="5.140625" customWidth="1"/>
    <col min="2" max="2" width="39.85546875" customWidth="1"/>
    <col min="3" max="3" width="22.140625" customWidth="1"/>
    <col min="4" max="4" width="22.28515625" customWidth="1"/>
    <col min="5" max="6" width="6.85546875" customWidth="1"/>
    <col min="8" max="8" width="17.28515625" bestFit="1" customWidth="1"/>
    <col min="10" max="11" width="6.42578125" customWidth="1"/>
    <col min="12" max="12" width="13.140625" customWidth="1"/>
    <col min="13" max="13" width="14.42578125" customWidth="1"/>
  </cols>
  <sheetData>
    <row r="1" spans="2:13" ht="15.75" thickBot="1"/>
    <row r="2" spans="2:13" ht="38.25" thickBot="1">
      <c r="B2" s="45" t="s">
        <v>0</v>
      </c>
      <c r="C2" s="45"/>
      <c r="D2" s="37" t="s">
        <v>1</v>
      </c>
      <c r="G2" s="45" t="s">
        <v>12</v>
      </c>
      <c r="H2" s="45"/>
      <c r="I2" s="45"/>
      <c r="L2" s="31" t="s">
        <v>27</v>
      </c>
      <c r="M2" s="27">
        <v>8</v>
      </c>
    </row>
    <row r="3" spans="2:13" ht="19.5" thickBot="1">
      <c r="B3" s="2" t="s">
        <v>2</v>
      </c>
      <c r="C3" s="21">
        <v>37.5</v>
      </c>
      <c r="D3" s="36">
        <f>+IF(C3&lt;50,I4,IF(C3&lt;60,I5,IF(C3&lt;70,I6,IF(C3&lt;80,I7,I8))))</f>
        <v>1.2</v>
      </c>
      <c r="G3" s="46" t="s">
        <v>13</v>
      </c>
      <c r="H3" s="46"/>
      <c r="I3" s="46"/>
    </row>
    <row r="4" spans="2:13" ht="18.75">
      <c r="B4" s="2" t="s">
        <v>3</v>
      </c>
      <c r="C4" s="22" t="s">
        <v>25</v>
      </c>
      <c r="D4" s="11">
        <f>+IF(C4=H11,I11,I9)</f>
        <v>0.95</v>
      </c>
      <c r="G4" s="8" t="s">
        <v>14</v>
      </c>
      <c r="H4" s="6" t="s">
        <v>36</v>
      </c>
      <c r="I4" s="24">
        <v>1.2</v>
      </c>
      <c r="M4" s="29" t="str">
        <f>+IF(C3&lt;=55,"CAMBIA DE PESTAÑA","")</f>
        <v>CAMBIA DE PESTAÑA</v>
      </c>
    </row>
    <row r="5" spans="2:13" ht="18.75">
      <c r="B5" s="3" t="s">
        <v>6</v>
      </c>
      <c r="C5" s="22" t="s">
        <v>44</v>
      </c>
      <c r="D5" s="11">
        <f>+IF(C5=H13,I13,I12)</f>
        <v>0.9</v>
      </c>
      <c r="G5" s="9"/>
      <c r="H5" s="28" t="s">
        <v>37</v>
      </c>
      <c r="I5" s="25">
        <v>1.1499999999999999</v>
      </c>
    </row>
    <row r="6" spans="2:13" ht="19.5" customHeight="1">
      <c r="B6" s="2" t="s">
        <v>4</v>
      </c>
      <c r="C6" s="22" t="s">
        <v>10</v>
      </c>
      <c r="D6" s="11">
        <f>+IF(C6=H14,I14,IF(C6=H15,I15,I16))</f>
        <v>1</v>
      </c>
      <c r="G6" s="9"/>
      <c r="H6" s="28" t="s">
        <v>38</v>
      </c>
      <c r="I6" s="25">
        <v>1.1000000000000001</v>
      </c>
    </row>
    <row r="7" spans="2:13" ht="19.5" customHeight="1">
      <c r="B7" s="4" t="s">
        <v>5</v>
      </c>
      <c r="C7" s="23">
        <v>42.15</v>
      </c>
      <c r="D7" s="11">
        <f>+IF(C7&gt;80,I17,I18)</f>
        <v>1</v>
      </c>
      <c r="G7" s="9"/>
      <c r="H7" s="5" t="s">
        <v>39</v>
      </c>
      <c r="I7" s="25">
        <v>1</v>
      </c>
    </row>
    <row r="8" spans="2:13" ht="19.5" customHeight="1" thickBot="1">
      <c r="B8" s="2" t="s">
        <v>7</v>
      </c>
      <c r="C8" s="22" t="s">
        <v>24</v>
      </c>
      <c r="D8" s="11">
        <f>+IF(C8=H19,I19,IF(C8=H20,I20,I21))</f>
        <v>0.9</v>
      </c>
      <c r="G8" s="10"/>
      <c r="H8" s="7" t="s">
        <v>40</v>
      </c>
      <c r="I8" s="26">
        <v>0.9</v>
      </c>
    </row>
    <row r="9" spans="2:13" ht="19.5" customHeight="1">
      <c r="D9" s="12">
        <f>+D3*D4*D5*D6*D7*D8</f>
        <v>0.9234</v>
      </c>
      <c r="G9" s="38" t="s">
        <v>15</v>
      </c>
      <c r="H9" s="6" t="s">
        <v>8</v>
      </c>
      <c r="I9" s="24">
        <v>1</v>
      </c>
      <c r="M9" s="17"/>
    </row>
    <row r="10" spans="2:13" ht="19.5" customHeight="1">
      <c r="G10" s="40"/>
      <c r="H10" s="5" t="s">
        <v>26</v>
      </c>
      <c r="I10" s="25">
        <v>1</v>
      </c>
    </row>
    <row r="11" spans="2:13" ht="19.5" customHeight="1" thickBot="1">
      <c r="B11" s="4" t="s">
        <v>33</v>
      </c>
      <c r="C11" s="21"/>
      <c r="D11" s="11">
        <v>1</v>
      </c>
      <c r="G11" s="39"/>
      <c r="H11" s="7" t="s">
        <v>25</v>
      </c>
      <c r="I11" s="26">
        <v>0.95</v>
      </c>
    </row>
    <row r="12" spans="2:13" ht="19.5" customHeight="1">
      <c r="B12" s="2" t="s">
        <v>34</v>
      </c>
      <c r="C12" s="21"/>
      <c r="D12" s="11">
        <v>1</v>
      </c>
      <c r="G12" s="38" t="s">
        <v>16</v>
      </c>
      <c r="H12" s="5" t="s">
        <v>20</v>
      </c>
      <c r="I12" s="25">
        <v>0.9</v>
      </c>
      <c r="M12" s="13"/>
    </row>
    <row r="13" spans="2:13" ht="19.5" customHeight="1" thickBot="1">
      <c r="G13" s="39"/>
      <c r="H13" s="7" t="s">
        <v>9</v>
      </c>
      <c r="I13" s="26">
        <v>1</v>
      </c>
      <c r="M13" s="13"/>
    </row>
    <row r="14" spans="2:13" ht="19.5" customHeight="1">
      <c r="B14" s="4" t="s">
        <v>33</v>
      </c>
      <c r="C14" s="19">
        <f>+M2*0.8*0.6</f>
        <v>3.84</v>
      </c>
      <c r="D14" s="20">
        <f>+C14*C11</f>
        <v>0</v>
      </c>
      <c r="G14" s="38" t="s">
        <v>17</v>
      </c>
      <c r="H14" s="6" t="s">
        <v>18</v>
      </c>
      <c r="I14" s="24">
        <v>1.1000000000000001</v>
      </c>
    </row>
    <row r="15" spans="2:13" ht="19.5" customHeight="1">
      <c r="B15" s="2" t="s">
        <v>34</v>
      </c>
      <c r="C15" s="19">
        <v>5.0999999999999996</v>
      </c>
      <c r="D15" s="20">
        <f>+C15*C12</f>
        <v>0</v>
      </c>
      <c r="G15" s="40"/>
      <c r="H15" s="5" t="s">
        <v>19</v>
      </c>
      <c r="I15" s="25">
        <v>1.05</v>
      </c>
    </row>
    <row r="16" spans="2:13" ht="19.5" customHeight="1" thickBot="1">
      <c r="G16" s="39"/>
      <c r="H16" s="7" t="s">
        <v>10</v>
      </c>
      <c r="I16" s="26">
        <v>1</v>
      </c>
    </row>
    <row r="17" spans="2:9" ht="19.5" customHeight="1">
      <c r="C17" s="31" t="s">
        <v>41</v>
      </c>
      <c r="D17" s="31" t="s">
        <v>42</v>
      </c>
      <c r="G17" s="38" t="s">
        <v>21</v>
      </c>
      <c r="H17" s="5" t="s">
        <v>22</v>
      </c>
      <c r="I17" s="25">
        <v>0.9</v>
      </c>
    </row>
    <row r="18" spans="2:9" ht="19.5" customHeight="1" thickBot="1">
      <c r="B18" s="3" t="s">
        <v>28</v>
      </c>
      <c r="C18" s="19">
        <f>+M2*D9</f>
        <v>7.3872</v>
      </c>
      <c r="D18" s="35">
        <f>+IF(C18*C3&lt;425.76,425.76,C18*C3)</f>
        <v>425.76</v>
      </c>
      <c r="G18" s="39"/>
      <c r="H18" s="7" t="s">
        <v>9</v>
      </c>
      <c r="I18" s="26">
        <v>1</v>
      </c>
    </row>
    <row r="19" spans="2:9" ht="19.5" customHeight="1">
      <c r="B19" s="32" t="s">
        <v>43</v>
      </c>
      <c r="C19" s="19"/>
      <c r="D19" s="35">
        <f>SUM(D18+D14+D15)</f>
        <v>425.76</v>
      </c>
      <c r="G19" s="38" t="s">
        <v>23</v>
      </c>
      <c r="H19" s="6" t="s">
        <v>11</v>
      </c>
      <c r="I19" s="24">
        <v>1.1000000000000001</v>
      </c>
    </row>
    <row r="20" spans="2:9" ht="19.5" customHeight="1">
      <c r="G20" s="40"/>
      <c r="H20" s="5" t="s">
        <v>10</v>
      </c>
      <c r="I20" s="25">
        <v>1</v>
      </c>
    </row>
    <row r="21" spans="2:9" ht="19.5" customHeight="1" thickBot="1">
      <c r="B21" s="14" t="s">
        <v>29</v>
      </c>
      <c r="C21" s="15">
        <v>-0.05</v>
      </c>
      <c r="D21" s="16">
        <f>+D19*C21</f>
        <v>-21.288</v>
      </c>
      <c r="G21" s="39"/>
      <c r="H21" s="7" t="s">
        <v>24</v>
      </c>
      <c r="I21" s="26">
        <v>0.9</v>
      </c>
    </row>
    <row r="22" spans="2:9" ht="19.5" customHeight="1">
      <c r="B22" s="14" t="s">
        <v>30</v>
      </c>
      <c r="C22" s="15">
        <v>0.21</v>
      </c>
      <c r="D22" s="16">
        <f>+D21*C22</f>
        <v>-4.4704800000000002</v>
      </c>
    </row>
    <row r="23" spans="2:9" ht="19.5" customHeight="1"/>
    <row r="24" spans="2:9" ht="19.5" customHeight="1">
      <c r="C24" s="18" t="s">
        <v>31</v>
      </c>
      <c r="D24" s="16">
        <f>+C7</f>
        <v>42.15</v>
      </c>
    </row>
    <row r="25" spans="2:9" ht="19.5" customHeight="1"/>
    <row r="26" spans="2:9" ht="24.95" customHeight="1">
      <c r="B26" s="41" t="s">
        <v>32</v>
      </c>
      <c r="C26" s="42"/>
      <c r="D26" s="30">
        <f>+D18+D21+D22+D24</f>
        <v>442.15151999999995</v>
      </c>
    </row>
    <row r="27" spans="2:9" ht="6.75" customHeight="1"/>
    <row r="28" spans="2:9" ht="24.95" customHeight="1">
      <c r="B28" s="43" t="s">
        <v>35</v>
      </c>
      <c r="C28" s="44"/>
      <c r="D28" s="30">
        <f>+D26+D14+D15</f>
        <v>442.15151999999995</v>
      </c>
    </row>
    <row r="29" spans="2:9" ht="19.5" customHeight="1"/>
    <row r="30" spans="2:9" ht="17.25" customHeight="1"/>
    <row r="31" spans="2:9" ht="17.25" customHeight="1"/>
    <row r="32" spans="2:9" ht="19.5" customHeight="1"/>
    <row r="33" spans="3:4" ht="19.5" customHeight="1"/>
    <row r="35" spans="3:4" ht="18.75">
      <c r="C35" s="33"/>
      <c r="D35" s="34"/>
    </row>
  </sheetData>
  <sheetProtection algorithmName="SHA-512" hashValue="iChKNiOuuwUoGFUg7XFxSHcJRDZXy1TM/nnLFOXCFfdEiWdtEt/jEjdAUpuO0TQ1fkB/ly04Z/p0OXhfN7ZZZQ==" saltValue="t4DxF0p7Ejf6gbEaOrO0ow==" spinCount="100000" sheet="1" objects="1" scenarios="1"/>
  <mergeCells count="10">
    <mergeCell ref="G17:G18"/>
    <mergeCell ref="G19:G21"/>
    <mergeCell ref="B26:C26"/>
    <mergeCell ref="B28:C28"/>
    <mergeCell ref="B2:C2"/>
    <mergeCell ref="G2:I2"/>
    <mergeCell ref="G3:I3"/>
    <mergeCell ref="G9:G11"/>
    <mergeCell ref="G12:G13"/>
    <mergeCell ref="G14:G16"/>
  </mergeCells>
  <dataValidations count="5">
    <dataValidation type="decimal" allowBlank="1" showInputMessage="1" showErrorMessage="1" errorTitle="SUPERFICIE ERRÓNEA" error="Para esta superficie útil de vivienda, utilizar la otra pestaña." sqref="C3" xr:uid="{6FBC7B20-3E9E-49AB-BDA3-49619B242BE9}">
      <formula1>37</formula1>
      <formula2>55</formula2>
    </dataValidation>
    <dataValidation type="list" allowBlank="1" showInputMessage="1" showErrorMessage="1" sqref="C8" xr:uid="{A6BDB9F4-2B8E-4345-9C82-8B7ECA82961F}">
      <formula1>"Buena,Normal,Mala"</formula1>
    </dataValidation>
    <dataValidation type="list" allowBlank="1" showInputMessage="1" showErrorMessage="1" sqref="C6" xr:uid="{F8DD4A46-C7E4-48B3-AA32-05500A6362B9}">
      <formula1>"Muy bueno,Bueno,Normal"</formula1>
    </dataValidation>
    <dataValidation type="list" allowBlank="1" showInputMessage="1" showErrorMessage="1" sqref="C5" xr:uid="{52EFA320-B37D-4BAA-9837-A0E67B00E9B0}">
      <formula1>"Central no ind,Resto"</formula1>
    </dataValidation>
    <dataValidation type="list" allowBlank="1" showInputMessage="1" showErrorMessage="1" sqref="C4" xr:uid="{8560728E-FF56-4728-91CD-2103695E96D7}">
      <formula1>"Si,No_1º piso,No_2º o superior"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3106D-4691-4057-846B-AE3CACE53420}">
  <dimension ref="B1:M35"/>
  <sheetViews>
    <sheetView tabSelected="1" workbookViewId="0">
      <selection activeCell="H28" sqref="H28"/>
    </sheetView>
  </sheetViews>
  <sheetFormatPr baseColWidth="10" defaultRowHeight="15"/>
  <cols>
    <col min="1" max="1" width="5.140625" customWidth="1"/>
    <col min="2" max="2" width="39.85546875" customWidth="1"/>
    <col min="3" max="3" width="22.140625" customWidth="1"/>
    <col min="4" max="4" width="22.28515625" customWidth="1"/>
    <col min="5" max="6" width="6.85546875" customWidth="1"/>
    <col min="8" max="8" width="17.28515625" bestFit="1" customWidth="1"/>
    <col min="10" max="11" width="6.42578125" customWidth="1"/>
    <col min="12" max="12" width="13.140625" customWidth="1"/>
    <col min="13" max="13" width="14.42578125" customWidth="1"/>
  </cols>
  <sheetData>
    <row r="1" spans="2:13" ht="15.75" thickBot="1"/>
    <row r="2" spans="2:13" ht="38.25" thickBot="1">
      <c r="B2" s="45" t="s">
        <v>0</v>
      </c>
      <c r="C2" s="45"/>
      <c r="D2" s="37" t="s">
        <v>1</v>
      </c>
      <c r="G2" s="45" t="s">
        <v>12</v>
      </c>
      <c r="H2" s="45"/>
      <c r="I2" s="45"/>
      <c r="L2" s="1" t="s">
        <v>27</v>
      </c>
      <c r="M2" s="27">
        <v>8</v>
      </c>
    </row>
    <row r="3" spans="2:13" ht="19.5" thickBot="1">
      <c r="B3" s="2" t="s">
        <v>2</v>
      </c>
      <c r="C3" s="21">
        <v>70</v>
      </c>
      <c r="D3" s="36">
        <f>+IF(C3&lt;50,I4,IF(C3&lt;60,I5,IF(C3&lt;70,I6,IF(C3&lt;80,I7,I8))))</f>
        <v>1</v>
      </c>
      <c r="G3" s="46" t="s">
        <v>13</v>
      </c>
      <c r="H3" s="46"/>
      <c r="I3" s="46"/>
    </row>
    <row r="4" spans="2:13" ht="18.75">
      <c r="B4" s="2" t="s">
        <v>3</v>
      </c>
      <c r="C4" s="22" t="s">
        <v>8</v>
      </c>
      <c r="D4" s="11">
        <f>+IF(C4=H11,I11,I9)</f>
        <v>1</v>
      </c>
      <c r="G4" s="8" t="s">
        <v>14</v>
      </c>
      <c r="H4" s="6" t="s">
        <v>36</v>
      </c>
      <c r="I4" s="24">
        <v>1.2</v>
      </c>
      <c r="M4" s="29" t="str">
        <f>+IF(C3&lt;=55,"CAMBIA DE PESTAÑA","")</f>
        <v/>
      </c>
    </row>
    <row r="5" spans="2:13" ht="18.75">
      <c r="B5" s="3" t="s">
        <v>6</v>
      </c>
      <c r="C5" s="22" t="s">
        <v>9</v>
      </c>
      <c r="D5" s="11">
        <f>+IF(C5=H13,I13,I12)</f>
        <v>1</v>
      </c>
      <c r="G5" s="9"/>
      <c r="H5" s="28" t="s">
        <v>37</v>
      </c>
      <c r="I5" s="25">
        <v>1.1499999999999999</v>
      </c>
    </row>
    <row r="6" spans="2:13" ht="19.5" customHeight="1">
      <c r="B6" s="2" t="s">
        <v>4</v>
      </c>
      <c r="C6" s="22" t="s">
        <v>10</v>
      </c>
      <c r="D6" s="11">
        <f>+IF(C6=H14,I14,IF(C6=H15,I15,I16))</f>
        <v>1</v>
      </c>
      <c r="G6" s="9"/>
      <c r="H6" s="28" t="s">
        <v>38</v>
      </c>
      <c r="I6" s="25">
        <v>1.1000000000000001</v>
      </c>
    </row>
    <row r="7" spans="2:13" ht="19.5" customHeight="1">
      <c r="B7" s="4" t="s">
        <v>5</v>
      </c>
      <c r="C7" s="23">
        <v>36.76</v>
      </c>
      <c r="D7" s="11">
        <f>+IF(C7&gt;80,I17,I18)</f>
        <v>1</v>
      </c>
      <c r="G7" s="9"/>
      <c r="H7" s="5" t="s">
        <v>39</v>
      </c>
      <c r="I7" s="25">
        <v>1</v>
      </c>
    </row>
    <row r="8" spans="2:13" ht="19.5" customHeight="1" thickBot="1">
      <c r="B8" s="2" t="s">
        <v>7</v>
      </c>
      <c r="C8" s="22" t="s">
        <v>10</v>
      </c>
      <c r="D8" s="11">
        <f>+IF(C8=H19,I19,IF(C8=H20,I20,I21))</f>
        <v>1</v>
      </c>
      <c r="G8" s="10"/>
      <c r="H8" s="7" t="s">
        <v>40</v>
      </c>
      <c r="I8" s="26">
        <v>0.9</v>
      </c>
    </row>
    <row r="9" spans="2:13" ht="19.5" customHeight="1">
      <c r="D9" s="12">
        <f>+D3*D4*D5*D6*D7*D8</f>
        <v>1</v>
      </c>
      <c r="G9" s="38" t="s">
        <v>15</v>
      </c>
      <c r="H9" s="6" t="s">
        <v>8</v>
      </c>
      <c r="I9" s="24">
        <v>1</v>
      </c>
      <c r="M9" s="17"/>
    </row>
    <row r="10" spans="2:13" ht="19.5" customHeight="1">
      <c r="G10" s="40"/>
      <c r="H10" s="5" t="s">
        <v>26</v>
      </c>
      <c r="I10" s="25">
        <v>1</v>
      </c>
    </row>
    <row r="11" spans="2:13" ht="19.5" customHeight="1" thickBot="1">
      <c r="B11" s="4" t="s">
        <v>33</v>
      </c>
      <c r="C11" s="21">
        <v>0</v>
      </c>
      <c r="D11" s="11">
        <v>1</v>
      </c>
      <c r="G11" s="39"/>
      <c r="H11" s="7" t="s">
        <v>25</v>
      </c>
      <c r="I11" s="26">
        <v>0.95</v>
      </c>
    </row>
    <row r="12" spans="2:13" ht="19.5" customHeight="1">
      <c r="B12" s="2" t="s">
        <v>34</v>
      </c>
      <c r="C12" s="21">
        <v>0</v>
      </c>
      <c r="D12" s="11">
        <v>1</v>
      </c>
      <c r="G12" s="38" t="s">
        <v>16</v>
      </c>
      <c r="H12" s="5" t="s">
        <v>20</v>
      </c>
      <c r="I12" s="25">
        <v>0.9</v>
      </c>
      <c r="M12" s="13"/>
    </row>
    <row r="13" spans="2:13" ht="19.5" customHeight="1" thickBot="1">
      <c r="G13" s="39"/>
      <c r="H13" s="7" t="s">
        <v>9</v>
      </c>
      <c r="I13" s="26">
        <v>1</v>
      </c>
      <c r="M13" s="13"/>
    </row>
    <row r="14" spans="2:13" ht="19.5" customHeight="1">
      <c r="B14" s="4" t="s">
        <v>33</v>
      </c>
      <c r="C14" s="19">
        <f>+M2*0.8*0.6</f>
        <v>3.84</v>
      </c>
      <c r="D14" s="20">
        <f>+C14*C11</f>
        <v>0</v>
      </c>
      <c r="G14" s="38" t="s">
        <v>17</v>
      </c>
      <c r="H14" s="6" t="s">
        <v>18</v>
      </c>
      <c r="I14" s="24">
        <v>1.1000000000000001</v>
      </c>
    </row>
    <row r="15" spans="2:13" ht="19.5" customHeight="1">
      <c r="B15" s="2" t="s">
        <v>34</v>
      </c>
      <c r="C15" s="19">
        <v>5.0999999999999996</v>
      </c>
      <c r="D15" s="20">
        <f>+C15*C12</f>
        <v>0</v>
      </c>
      <c r="G15" s="40"/>
      <c r="H15" s="5" t="s">
        <v>19</v>
      </c>
      <c r="I15" s="25">
        <v>1.05</v>
      </c>
    </row>
    <row r="16" spans="2:13" ht="19.5" customHeight="1" thickBot="1">
      <c r="G16" s="39"/>
      <c r="H16" s="7" t="s">
        <v>10</v>
      </c>
      <c r="I16" s="26">
        <v>1</v>
      </c>
    </row>
    <row r="17" spans="2:9" ht="19.5" customHeight="1">
      <c r="C17" s="31" t="s">
        <v>41</v>
      </c>
      <c r="D17" s="31" t="s">
        <v>42</v>
      </c>
      <c r="G17" s="38" t="s">
        <v>21</v>
      </c>
      <c r="H17" s="5" t="s">
        <v>22</v>
      </c>
      <c r="I17" s="25">
        <v>0.9</v>
      </c>
    </row>
    <row r="18" spans="2:9" ht="19.5" customHeight="1" thickBot="1">
      <c r="B18" s="3" t="s">
        <v>28</v>
      </c>
      <c r="C18" s="19">
        <f>+M2*D9</f>
        <v>8</v>
      </c>
      <c r="D18" s="35">
        <f>+IF(C18*C3&lt;425.76,425.76,C18*C3)</f>
        <v>560</v>
      </c>
      <c r="G18" s="39"/>
      <c r="H18" s="7" t="s">
        <v>9</v>
      </c>
      <c r="I18" s="26">
        <v>1</v>
      </c>
    </row>
    <row r="19" spans="2:9" ht="19.5" customHeight="1">
      <c r="B19" s="32" t="s">
        <v>43</v>
      </c>
      <c r="C19" s="19"/>
      <c r="D19" s="35">
        <f>SUM(D18+D14+D15)</f>
        <v>560</v>
      </c>
      <c r="G19" s="38" t="s">
        <v>23</v>
      </c>
      <c r="H19" s="6" t="s">
        <v>11</v>
      </c>
      <c r="I19" s="24">
        <v>1.1000000000000001</v>
      </c>
    </row>
    <row r="20" spans="2:9" ht="19.5" customHeight="1">
      <c r="G20" s="40"/>
      <c r="H20" s="5" t="s">
        <v>10</v>
      </c>
      <c r="I20" s="25">
        <v>1</v>
      </c>
    </row>
    <row r="21" spans="2:9" ht="19.5" customHeight="1" thickBot="1">
      <c r="B21" s="14" t="s">
        <v>29</v>
      </c>
      <c r="C21" s="15">
        <v>-0.05</v>
      </c>
      <c r="D21" s="16">
        <f>+D19*C21</f>
        <v>-28</v>
      </c>
      <c r="G21" s="39"/>
      <c r="H21" s="7" t="s">
        <v>24</v>
      </c>
      <c r="I21" s="26">
        <v>0.9</v>
      </c>
    </row>
    <row r="22" spans="2:9" ht="19.5" customHeight="1">
      <c r="B22" s="14" t="s">
        <v>30</v>
      </c>
      <c r="C22" s="15">
        <v>0.21</v>
      </c>
      <c r="D22" s="16">
        <f>+D21*C22</f>
        <v>-5.88</v>
      </c>
    </row>
    <row r="23" spans="2:9" ht="19.5" customHeight="1"/>
    <row r="24" spans="2:9" ht="19.5" customHeight="1">
      <c r="C24" s="18" t="s">
        <v>31</v>
      </c>
      <c r="D24" s="16">
        <f>+C7</f>
        <v>36.76</v>
      </c>
    </row>
    <row r="25" spans="2:9" ht="19.5" customHeight="1"/>
    <row r="26" spans="2:9" ht="24.95" customHeight="1">
      <c r="B26" s="41" t="s">
        <v>32</v>
      </c>
      <c r="C26" s="42"/>
      <c r="D26" s="30">
        <f>+D18+D21+D22+D24</f>
        <v>562.88</v>
      </c>
    </row>
    <row r="27" spans="2:9" ht="6.75" customHeight="1"/>
    <row r="28" spans="2:9" ht="24.95" customHeight="1">
      <c r="B28" s="43" t="s">
        <v>35</v>
      </c>
      <c r="C28" s="44"/>
      <c r="D28" s="30">
        <f>+D26+D14+D15</f>
        <v>562.88</v>
      </c>
    </row>
    <row r="29" spans="2:9" ht="19.5" customHeight="1"/>
    <row r="30" spans="2:9" ht="17.25" customHeight="1"/>
    <row r="31" spans="2:9" ht="17.25" customHeight="1"/>
    <row r="32" spans="2:9" ht="19.5" customHeight="1"/>
    <row r="33" spans="3:4" ht="19.5" customHeight="1"/>
    <row r="35" spans="3:4" ht="18.75">
      <c r="C35" s="33"/>
      <c r="D35" s="34"/>
    </row>
  </sheetData>
  <sheetProtection algorithmName="SHA-512" hashValue="ekK+ZZExVRDTlnXLXQhvMf3wGaOt1OOamx7O1YgKRv+Jiu2xOYvYv951FdKm79Ri8Xqp1PuIQ9U7kX8vviWQGA==" saltValue="A8r4M8LfJ+F7wO2D4/C+DQ==" spinCount="100000" sheet="1" objects="1" scenarios="1"/>
  <mergeCells count="10">
    <mergeCell ref="B26:C26"/>
    <mergeCell ref="B28:C28"/>
    <mergeCell ref="G17:G18"/>
    <mergeCell ref="G19:G21"/>
    <mergeCell ref="B2:C2"/>
    <mergeCell ref="G9:G11"/>
    <mergeCell ref="G12:G13"/>
    <mergeCell ref="G14:G16"/>
    <mergeCell ref="G2:I2"/>
    <mergeCell ref="G3:I3"/>
  </mergeCells>
  <dataValidations count="5">
    <dataValidation type="list" allowBlank="1" showInputMessage="1" showErrorMessage="1" sqref="C4" xr:uid="{EFF58FFE-A9E6-43AF-9DAA-40F80A3CA2AD}">
      <formula1>"Si,No_1º piso,No_2º o superior"</formula1>
    </dataValidation>
    <dataValidation type="list" allowBlank="1" showInputMessage="1" showErrorMessage="1" sqref="C5" xr:uid="{6761A176-3217-42A2-BEB3-98467D211792}">
      <formula1>"Central no ind,Resto"</formula1>
    </dataValidation>
    <dataValidation type="list" allowBlank="1" showInputMessage="1" showErrorMessage="1" sqref="C6" xr:uid="{6B1D4D63-9F04-4D7A-A51B-9D1FE5E76015}">
      <formula1>"Muy bueno,Bueno,Normal"</formula1>
    </dataValidation>
    <dataValidation type="list" allowBlank="1" showInputMessage="1" showErrorMessage="1" sqref="C8" xr:uid="{BEB8112C-216A-49E5-99CB-1C28AEA255F2}">
      <formula1>"Buena,Normal,Mala"</formula1>
    </dataValidation>
    <dataValidation type="decimal" allowBlank="1" showInputMessage="1" showErrorMessage="1" errorTitle="SUPERFICIE ERRÓNEA" error="Para esta superficie útil de vivienda, utilizar la otra pestaña." sqref="C3" xr:uid="{37BF2A98-654B-4185-8479-6992313563CE}">
      <formula1>55.01</formula1>
      <formula2>200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Calculadora ALZA &lt;55m</vt:lpstr>
      <vt:lpstr>Calculadora ALZA &gt;55m</vt:lpstr>
      <vt:lpstr>'Calculadora ALZA &lt;55m'!Área_de_impresión</vt:lpstr>
      <vt:lpstr>'Calculadora ALZA &gt;55m'!Área_de_impresión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Jesús Nogueras Edo</dc:creator>
  <cp:lastModifiedBy>Mercedes Carrera Velasco</cp:lastModifiedBy>
  <dcterms:created xsi:type="dcterms:W3CDTF">2024-09-10T08:14:50Z</dcterms:created>
  <dcterms:modified xsi:type="dcterms:W3CDTF">2025-09-17T11:04:05Z</dcterms:modified>
</cp:coreProperties>
</file>